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855" yWindow="135" windowWidth="1408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/>
  <c r="P32" i="96"/>
  <c r="P31" i="96"/>
  <c r="P30" i="96"/>
  <c r="P29" i="96"/>
  <c r="P28" i="96"/>
  <c r="L27" i="96"/>
  <c r="P27" i="96" s="1"/>
  <c r="P26" i="96"/>
  <c r="L26" i="96"/>
  <c r="P25" i="96"/>
  <c r="L25" i="96"/>
  <c r="P24" i="96"/>
  <c r="L24" i="96"/>
  <c r="A11" i="102" l="1"/>
  <c r="E8" i="102"/>
  <c r="P33" i="96" l="1"/>
  <c r="D10" i="102" l="1"/>
  <c r="C9" i="102"/>
  <c r="D19" i="102" l="1"/>
  <c r="D20" i="102" s="1"/>
  <c r="D21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<sst xmlns="http://schemas.openxmlformats.org/spreadsheetml/2006/main" count="270" uniqueCount="133">
  <si>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</si>
  <si>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</si>
  <si>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</si>
  <si>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</si>
  <si>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</si>
  <si>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</si>
  <si>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</si>
  <si>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</si>
  <si>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</si>
  <si>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</si>
  <si>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</si>
  <si>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</si>
  <si>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</si>
  <si>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</si>
  <si>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</si>
  <si>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</si>
  <si>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</si>
  <si>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</si>
  <si>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</si>
  <si>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</si>
  <si>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</si>
  <si>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</si>
  <si>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</si>
  <si>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</si>
  <si>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</si>
  <si>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</si>
  <si>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</si>
  <si>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</si>
  <si>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</si>
  <si>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</si>
  <si>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</si>
  <si>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</si>
  <si>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</si>
  <si>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</si>
  <si>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</si>
  <si>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</si>
  <si>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</si>
  <si>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</si>
  <si>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</si>
  <si>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</si>
  <si>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</si>
  <si>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</si>
  <si>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</si>
  <si>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</si>
  <si>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</si>
  <si>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</si>
  <si>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</si>
  <si>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</si>
  <si>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</si>
  <si>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</si>
  <si>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</si>
  <si>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</si>
  <si>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</si>
  <si>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</si>
  <si>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</si>
  <si>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</si>
  <si>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</si>
  <si>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</si>
  <si>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</si>
  <si>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</si>
  <si>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</si>
  <si>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</si>
  <si>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</si>
  <si>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</si>
  <si>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</si>
  <si>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</si>
  <si>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</si>
  <si>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</si>
  <si>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</si>
  <si>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</si>
  <si>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</si>
  <si>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</si>
  <si>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</si>
  <si>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</si>
  <si>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</si>
  <si>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</si>
  <si>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</si>
  <si>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</si>
  <si>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</si>
  <si>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</si>
  <si>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</si>
  <si>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</si>
  <si>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</si>
  <si>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</si>
  <si>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</si>
  <si>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</si>
  <si>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П6-13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</si>
  <si>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</si>
  <si>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</si>
  <si>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</si>
  <si>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</si>
  <si>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</si>
  <si>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</si>
  <si>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</si>
  <si>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</si>
  <si>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</si>
  <si>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</si>
  <si>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</si>
  <si>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</si>
  <si>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</si>
  <si>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</si>
  <si>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</si>
  <si>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</si>
  <si>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</si>
  <si>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</si>
  <si>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</si>
  <si>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</si>
  <si>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</si>
  <si>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</si>
  <si>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</si>
  <si>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</si>
  <si>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</si>
  <si>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</si>
  <si>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</si>
  <si>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</si>
  <si>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</si>
  <si>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</si>
  <si>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501 до 1 000,9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</si>
  <si>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</si>
  <si>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</si>
  <si>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2022 год</t>
  </si>
  <si>
    <t>M_Che388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</si>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</sst>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7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119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87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88</v>
      </c>
      <c r="B24" s="200" t="s">
        <v>89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90</v>
      </c>
      <c r="L24" s="200">
        <f>L28*0.025</f>
        <v>500</v>
      </c>
      <c r="M24" s="200" t="s">
        <v>91</v>
      </c>
      <c r="N24" s="14" t="s">
        <v>92</v>
      </c>
      <c r="O24" s="1">
        <v>120</v>
      </c>
      <c r="P24" s="9">
        <f>O24*L24*Q24</f>
        <v>62400</v>
      </c>
      <c r="Q24" s="126">
        <v>1.04</v>
      </c>
    </row>
    <row r="25" spans="1:18" s="126" customFormat="1" ht="44.25" customHeight="1" x14ac:dyDescent="0.25">
      <c r="A25" s="199" t="s">
        <v>93</v>
      </c>
      <c r="B25" s="200" t="s">
        <v>94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95</v>
      </c>
      <c r="L25" s="200">
        <f>(L29+L30)*0.025</f>
        <v>47.800000000000004</v>
      </c>
      <c r="M25" s="200" t="s">
        <v>96</v>
      </c>
      <c r="N25" s="14" t="s">
        <v>97</v>
      </c>
      <c r="O25" s="1">
        <v>163</v>
      </c>
      <c r="P25" s="9">
        <f t="shared" ref="P25:P32" si="0">O25*L25*Q25</f>
        <v>8103.0560000000005</v>
      </c>
      <c r="Q25" s="126">
        <v>1.04</v>
      </c>
    </row>
    <row r="26" spans="1:18" s="126" customFormat="1" ht="44.25" customHeight="1" x14ac:dyDescent="0.25">
      <c r="A26" s="199" t="s">
        <v>98</v>
      </c>
      <c r="B26" s="200" t="s">
        <v>99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99</v>
      </c>
      <c r="L26" s="200">
        <f>L28+L29+L30</f>
        <v>21912</v>
      </c>
      <c r="M26" s="200" t="s">
        <v>96</v>
      </c>
      <c r="N26" s="14" t="s">
        <v>79</v>
      </c>
      <c r="O26" s="1">
        <v>2.2000000000000002</v>
      </c>
      <c r="P26" s="9">
        <f t="shared" si="0"/>
        <v>50134.656000000003</v>
      </c>
      <c r="Q26" s="126">
        <v>1.04</v>
      </c>
    </row>
    <row r="27" spans="1:18" s="126" customFormat="1" ht="44.25" customHeight="1" x14ac:dyDescent="0.25">
      <c r="A27" s="199" t="s">
        <v>100</v>
      </c>
      <c r="B27" s="200" t="s">
        <v>101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102</v>
      </c>
      <c r="L27" s="200">
        <f>L31</f>
        <v>527</v>
      </c>
      <c r="M27" s="200" t="s">
        <v>103</v>
      </c>
      <c r="N27" s="14" t="s">
        <v>80</v>
      </c>
      <c r="O27" s="1">
        <v>38</v>
      </c>
      <c r="P27" s="9">
        <f t="shared" si="0"/>
        <v>20026</v>
      </c>
      <c r="Q27" s="126">
        <v>1</v>
      </c>
    </row>
    <row r="28" spans="1:18" s="126" customFormat="1" ht="44.25" customHeight="1" x14ac:dyDescent="0.25">
      <c r="A28" s="199" t="s">
        <v>104</v>
      </c>
      <c r="B28" s="200" t="s">
        <v>105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106</v>
      </c>
      <c r="L28" s="200">
        <v>20000</v>
      </c>
      <c r="M28" s="200" t="s">
        <v>96</v>
      </c>
      <c r="N28" s="14" t="s">
        <v>81</v>
      </c>
      <c r="O28" s="1">
        <v>14</v>
      </c>
      <c r="P28" s="9">
        <f>O28*L28*Q28</f>
        <v>280000</v>
      </c>
      <c r="Q28" s="126">
        <v>1</v>
      </c>
    </row>
    <row r="29" spans="1:18" s="126" customFormat="1" ht="44.25" customHeight="1" x14ac:dyDescent="0.25">
      <c r="A29" s="199" t="s">
        <v>107</v>
      </c>
      <c r="B29" s="200" t="s">
        <v>108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109</v>
      </c>
      <c r="L29" s="200">
        <v>1436</v>
      </c>
      <c r="M29" s="200" t="s">
        <v>96</v>
      </c>
      <c r="N29" s="14" t="s">
        <v>82</v>
      </c>
      <c r="O29" s="1">
        <v>24</v>
      </c>
      <c r="P29" s="9">
        <f>O29*L29*Q29</f>
        <v>34464</v>
      </c>
      <c r="Q29" s="126">
        <v>1</v>
      </c>
    </row>
    <row r="30" spans="1:18" s="126" customFormat="1" ht="44.25" customHeight="1" x14ac:dyDescent="0.25">
      <c r="A30" s="199" t="s">
        <v>110</v>
      </c>
      <c r="B30" s="200" t="s">
        <v>111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102</v>
      </c>
      <c r="L30" s="200">
        <v>476</v>
      </c>
      <c r="M30" s="200" t="s">
        <v>96</v>
      </c>
      <c r="N30" s="14" t="s">
        <v>83</v>
      </c>
      <c r="O30" s="1">
        <v>27</v>
      </c>
      <c r="P30" s="9">
        <f>O30*L30*Q30</f>
        <v>12852</v>
      </c>
      <c r="Q30" s="126">
        <v>1</v>
      </c>
    </row>
    <row r="31" spans="1:18" s="126" customFormat="1" ht="44.25" customHeight="1" x14ac:dyDescent="0.25">
      <c r="A31" s="199" t="s">
        <v>112</v>
      </c>
      <c r="B31" s="200" t="s">
        <v>113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114</v>
      </c>
      <c r="L31" s="200">
        <v>527</v>
      </c>
      <c r="M31" s="200" t="s">
        <v>103</v>
      </c>
      <c r="N31" s="14" t="s">
        <v>78</v>
      </c>
      <c r="O31" s="1">
        <v>174</v>
      </c>
      <c r="P31" s="9">
        <f t="shared" si="0"/>
        <v>91698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117</v>
      </c>
      <c r="L32" s="1">
        <v>1</v>
      </c>
      <c r="M32" s="1" t="s">
        <v>118</v>
      </c>
      <c r="N32" s="1" t="s">
        <v>86</v>
      </c>
      <c r="O32" s="202">
        <v>50000</v>
      </c>
      <c r="P32" s="9">
        <f t="shared" si="0"/>
        <v>50000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609677.71200000006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4" zoomScale="70" zoomScaleNormal="70" zoomScaleSheetLayoutView="85" workbookViewId="0">
      <selection activeCell="D25" sqref="D25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38" t="s">
        <v>13</v>
      </c>
      <c r="B5" s="238"/>
      <c r="C5" s="238"/>
      <c r="D5" s="238"/>
      <c r="E5" s="238"/>
      <c r="F5" s="238"/>
      <c r="G5" s="238"/>
      <c r="H5" s="238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39" t="s">
        <v>75</v>
      </c>
      <c r="E6" s="239"/>
      <c r="F6" s="239"/>
      <c r="G6" s="239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1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D9" s="241"/>
      <c r="E9" s="241"/>
      <c r="F9" s="241"/>
      <c r="G9" s="241"/>
      <c r="H9" s="241"/>
      <c r="I9" s="241"/>
      <c r="J9" s="241"/>
      <c r="K9" s="241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M_Che388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0" t="s">
        <v>40</v>
      </c>
      <c r="D14" s="240"/>
      <c r="E14" s="240"/>
      <c r="F14" s="240"/>
      <c r="G14" s="240"/>
      <c r="H14" s="240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3" t="s">
        <v>58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609677.71200000006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121935.54240000002</v>
      </c>
      <c r="E20" s="105"/>
      <c r="F20" s="245" t="s">
        <v>42</v>
      </c>
      <c r="G20" s="246"/>
      <c r="H20" s="246"/>
      <c r="I20" s="246"/>
      <c r="J20" s="246"/>
      <c r="K20" s="246"/>
      <c r="L20" s="246"/>
      <c r="M20" s="246"/>
      <c r="N20" s="246"/>
      <c r="O20" s="247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731613.25440000009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980500.21347107633</v>
      </c>
      <c r="E22" s="120"/>
      <c r="F22" s="205">
        <v>105.3</v>
      </c>
      <c r="G22" s="206">
        <v>106.8</v>
      </c>
      <c r="H22" s="206">
        <v>106.2</v>
      </c>
      <c r="I22" s="207">
        <v>105.1</v>
      </c>
      <c r="J22" s="208">
        <v>105.10035646544816</v>
      </c>
      <c r="K22" s="209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731613.25440000009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595967.85822867102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3" t="s">
        <v>123</v>
      </c>
      <c r="B26" s="204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3" t="s">
        <v>124</v>
      </c>
      <c r="B27" s="204" t="s">
        <v>47</v>
      </c>
      <c r="C27" s="114" t="s">
        <v>23</v>
      </c>
      <c r="D27" s="118">
        <f>VLOOKUP($D$10,'[2]Формат ИПР'!$D:$DG,68,0)*1000</f>
        <v>19903.297692</v>
      </c>
      <c r="E27" s="84"/>
      <c r="F27" s="84"/>
      <c r="N27" s="99" t="s">
        <v>1</v>
      </c>
    </row>
    <row r="28" spans="1:19" s="168" customFormat="1" ht="16.5" x14ac:dyDescent="0.25">
      <c r="A28" s="203" t="s">
        <v>125</v>
      </c>
      <c r="B28" s="204" t="s">
        <v>49</v>
      </c>
      <c r="C28" s="114" t="s">
        <v>23</v>
      </c>
      <c r="D28" s="118">
        <f>VLOOKUP($D$10,'[2]Формат ИПР'!$D:$DG,70,0)*1000</f>
        <v>8126.7105326709589</v>
      </c>
      <c r="N28" s="99"/>
    </row>
    <row r="29" spans="1:19" s="168" customFormat="1" ht="16.5" x14ac:dyDescent="0.25">
      <c r="A29" s="203" t="s">
        <v>44</v>
      </c>
      <c r="B29" s="204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3" t="s">
        <v>46</v>
      </c>
      <c r="B30" s="204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3" t="s">
        <v>48</v>
      </c>
      <c r="B31" s="204" t="s">
        <v>69</v>
      </c>
      <c r="C31" s="114" t="s">
        <v>23</v>
      </c>
      <c r="D31" s="118">
        <f>VLOOKUP($D$10,'[2]Формат ИПР'!$D:$DG,75,0)*1000</f>
        <v>567937.85000400001</v>
      </c>
      <c r="N31" s="99"/>
    </row>
    <row r="32" spans="1:19" s="168" customFormat="1" ht="16.5" x14ac:dyDescent="0.25">
      <c r="A32" s="203" t="s">
        <v>50</v>
      </c>
      <c r="B32" s="204" t="s">
        <v>126</v>
      </c>
      <c r="C32" s="114" t="s">
        <v>23</v>
      </c>
      <c r="D32" s="118">
        <f>VLOOKUP($D$10,'[2]Формат ИПР'!$D:$DG,77,0)*1000</f>
        <v>0</v>
      </c>
      <c r="N32" s="99"/>
    </row>
    <row r="33" spans="1:22" ht="16.5" x14ac:dyDescent="0.25">
      <c r="A33" s="203" t="s">
        <v>52</v>
      </c>
      <c r="B33" s="204" t="s">
        <v>127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3" t="s">
        <v>70</v>
      </c>
      <c r="B34" s="204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3" t="s">
        <v>129</v>
      </c>
      <c r="B35" s="204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3" t="s">
        <v>131</v>
      </c>
      <c r="B36" s="204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4" t="s">
        <v>54</v>
      </c>
      <c r="B45" s="244"/>
      <c r="C45" s="244"/>
      <c r="D45" s="244"/>
    </row>
    <row r="46" spans="1:22" ht="36" customHeight="1" x14ac:dyDescent="0.25">
      <c r="A46" s="242" t="s">
        <v>55</v>
      </c>
      <c r="B46" s="242"/>
      <c r="C46" s="242"/>
      <c r="D46" s="242"/>
    </row>
    <row r="47" spans="1:22" ht="31.5" customHeight="1" x14ac:dyDescent="0.25">
      <c r="A47" s="242" t="s">
        <v>56</v>
      </c>
      <c r="B47" s="242"/>
      <c r="C47" s="242"/>
      <c r="D47" s="242"/>
      <c r="E47" s="85" t="s">
        <v>18</v>
      </c>
    </row>
    <row r="48" spans="1:22" s="92" customFormat="1" ht="93.75" customHeight="1" x14ac:dyDescent="0.25">
      <c r="A48" s="242" t="s">
        <v>57</v>
      </c>
      <c r="B48" s="242"/>
      <c r="C48" s="242"/>
      <c r="D48" s="242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2022-03-29T14:20:37Z</dcterms:modified>
</cp:coreProperties>
</file>